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eal Size projections" sheetId="1" r:id="rId4"/>
    <sheet state="visible" name="Summary" sheetId="2" r:id="rId5"/>
    <sheet state="visible" name="Detail" sheetId="3" r:id="rId6"/>
  </sheets>
  <definedNames/>
  <calcPr/>
</workbook>
</file>

<file path=xl/sharedStrings.xml><?xml version="1.0" encoding="utf-8"?>
<sst xmlns="http://schemas.openxmlformats.org/spreadsheetml/2006/main" count="108" uniqueCount="30">
  <si>
    <r>
      <rPr>
        <rFont val="Roboto"/>
        <color theme="1"/>
        <sz val="24.0"/>
      </rPr>
      <t>Shadow</t>
    </r>
    <r>
      <rPr>
        <rFont val="Roboto"/>
        <i/>
        <color rgb="FFFF9900"/>
        <sz val="24.0"/>
      </rPr>
      <t>Hornet</t>
    </r>
    <r>
      <rPr>
        <rFont val="Roboto"/>
        <color theme="1"/>
        <sz val="24.0"/>
      </rPr>
      <t xml:space="preserve"> Capital Advisors </t>
    </r>
  </si>
  <si>
    <t>NC, SC, FL, and southern VA PE Market Data and Deal Flow Statistics</t>
  </si>
  <si>
    <t xml:space="preserve">This report summarizes the total number of private equity firms with headquarters or significant regional operations in North Carolina, South Carolina, Florida, and southern Virginia (south of Richmond, including Tidewater (Hampton Roads, Chesapeake, Newport News, Suffolk) and Roanoke markets). </t>
  </si>
  <si>
    <t>Total Private Equity Firms in Market Segment</t>
  </si>
  <si>
    <t>Lower Mid (&lt;$75M)</t>
  </si>
  <si>
    <t>Mid Market (&gt;$75M - $500M)</t>
  </si>
  <si>
    <t>Upmarket (&gt;$500M)</t>
  </si>
  <si>
    <t>Total</t>
  </si>
  <si>
    <t>NC</t>
  </si>
  <si>
    <t>SC</t>
  </si>
  <si>
    <t>FL</t>
  </si>
  <si>
    <t>SE Total</t>
  </si>
  <si>
    <t>Nationally</t>
  </si>
  <si>
    <t>Total Portcos Owned by Private Equity by Market Segment</t>
  </si>
  <si>
    <t>Projected 2026 Annual Deals By Southeast Market Segment</t>
  </si>
  <si>
    <t>Private Deal Flow (Total Southeast)</t>
  </si>
  <si>
    <t>2026 (projected)</t>
  </si>
  <si>
    <t>Summary:</t>
  </si>
  <si>
    <t>A firm focused on the Lower Mid Market in NC, SC, and FL is marketing to:</t>
  </si>
  <si>
    <t>66 total firms, 28 of these in NC, 5 in SC, and 33 in FL</t>
  </si>
  <si>
    <t>If they choose to compete in the Mid Market, they add 84 additional firms, 20 in NC, 4 in SC, and 60 in FL</t>
  </si>
  <si>
    <t>There are 726 portfolio companies held by Lower Mid Market private equity firms in NC, SC, and FL.</t>
  </si>
  <si>
    <t>If they choose to compete in the Mid Market, they add 2,268 additional firms, 540 in NC, 108 in SC, and 1620 in FL</t>
  </si>
  <si>
    <t xml:space="preserve">Of the 66 lower mid market firms, it is likely that 66 total deals will occur in 2026, 28 in NC, 5 in SC, and 33 in FL. </t>
  </si>
  <si>
    <t>If Middle Market is added, then an additional 84 deals will occur, 20 in NC, 4 in SC, and 60 in FL.</t>
  </si>
  <si>
    <t xml:space="preserve">Firms marketing services to the LMM segment, in summary, are trying to build relationships with 66 total firms in the target market, with 28 in NC, 5 in SC, and 33 in FL. They are trying to offer services to 726 companies. They are offering M&amp;A services for a total of 66 expected deals in 2026. </t>
  </si>
  <si>
    <t>Bolstering market size by adding Middle Market brings different expectations, costs, and buyer sophistication, drawing out sales cycle times. This segment is more likely to see competition from Big 4, and upmarket competition amidst a more fierce and scarce competitive landscape.</t>
  </si>
  <si>
    <t>Total Firms in Target Market By Size</t>
  </si>
  <si>
    <t>Average Portco Span</t>
  </si>
  <si>
    <t>Private Deal Flow</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</si>
</sst>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sz val="24.0"/>
      <color theme="1"/>
      <name val="Roboto"/>
    </font>
    <font>
      <sz val="14.0"/>
      <color rgb="FF666666"/>
      <name val="Roboto"/>
    </font>
    <font>
      <b/>
      <color theme="1"/>
      <name val="Arial"/>
      <scheme val="minor"/>
    </font>
    <font>
      <color theme="1"/>
      <name val="Arial"/>
      <scheme val="minor"/>
    </font>
    <font>
      <i/>
      <color theme="1"/>
      <name val="Roboto"/>
    </font>
    <font>
      <b/>
      <i/>
      <color theme="1"/>
      <name val="Arial"/>
      <scheme val="minor"/>
    </font>
    <font>
      <i/>
      <color theme="1"/>
      <name val="Arial"/>
      <scheme val="minor"/>
    </font>
    <font>
      <b/>
      <sz val="12.0"/>
      <color theme="1"/>
      <name val="Arial"/>
      <scheme val="minor"/>
    </font>
  </fonts>
  <fills count="3">
    <fill>
      <patternFill patternType="none"/>
    </fill>
    <fill>
      <patternFill patternType="lightGray"/>
    </fill>
    <fill>
      <patternFill patternType="solid">
        <fgColor rgb="FFD9EAD3"/>
        <bgColor rgb="FFD9EAD3"/>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4">
    <xf borderId="0" fillId="0" fontId="0" numFmtId="0" xfId="0" applyAlignment="1" applyFont="1">
      <alignment readingOrder="0" shrinkToFit="0" vertical="bottom" wrapText="0"/>
    </xf>
    <xf borderId="0" fillId="0" fontId="1" numFmtId="0" xfId="0" applyAlignment="1" applyFont="1">
      <alignment horizontal="left" readingOrder="0" vertical="center"/>
    </xf>
    <xf borderId="0" fillId="0" fontId="2" numFmtId="0" xfId="0" applyAlignment="1" applyFont="1">
      <alignment horizontal="center" readingOrder="0"/>
    </xf>
    <xf borderId="0" fillId="0" fontId="3" numFmtId="0" xfId="0" applyAlignment="1" applyFont="1">
      <alignment readingOrder="0"/>
    </xf>
    <xf borderId="0" fillId="0" fontId="4" numFmtId="0" xfId="0" applyAlignment="1" applyFont="1">
      <alignment readingOrder="0"/>
    </xf>
    <xf borderId="0" fillId="0" fontId="5" numFmtId="0" xfId="0" applyAlignment="1" applyFont="1">
      <alignment readingOrder="0" shrinkToFit="0" wrapText="1"/>
    </xf>
    <xf borderId="1" fillId="0" fontId="4" numFmtId="0" xfId="0" applyAlignment="1" applyBorder="1" applyFont="1">
      <alignment shrinkToFit="0" wrapText="1"/>
    </xf>
    <xf borderId="1" fillId="0" fontId="3" numFmtId="0" xfId="0" applyAlignment="1" applyBorder="1" applyFont="1">
      <alignment horizontal="center" readingOrder="0" shrinkToFit="0" wrapText="1"/>
    </xf>
    <xf borderId="1" fillId="0" fontId="3" numFmtId="0" xfId="0" applyAlignment="1" applyBorder="1" applyFont="1">
      <alignment readingOrder="0" shrinkToFit="0" wrapText="1"/>
    </xf>
    <xf borderId="1" fillId="0" fontId="4" numFmtId="0" xfId="0" applyAlignment="1" applyBorder="1" applyFont="1">
      <alignment horizontal="center" readingOrder="0" shrinkToFit="0" wrapText="1"/>
    </xf>
    <xf borderId="1" fillId="0" fontId="4" numFmtId="0" xfId="0" applyAlignment="1" applyBorder="1" applyFont="1">
      <alignment horizontal="center" shrinkToFit="0" wrapText="1"/>
    </xf>
    <xf borderId="0" fillId="0" fontId="4" numFmtId="0" xfId="0" applyAlignment="1" applyFont="1">
      <alignment shrinkToFit="0" wrapText="1"/>
    </xf>
    <xf borderId="0" fillId="0" fontId="4" numFmtId="0" xfId="0" applyAlignment="1" applyFont="1">
      <alignment horizontal="center" shrinkToFit="0" wrapText="1"/>
    </xf>
    <xf borderId="0" fillId="0" fontId="3" numFmtId="0" xfId="0" applyAlignment="1" applyFont="1">
      <alignment readingOrder="0" shrinkToFit="0" wrapText="1"/>
    </xf>
    <xf borderId="1" fillId="0" fontId="4" numFmtId="0" xfId="0" applyAlignment="1" applyBorder="1" applyFont="1">
      <alignment readingOrder="0" shrinkToFit="0" wrapText="1"/>
    </xf>
    <xf borderId="1" fillId="0" fontId="4" numFmtId="3" xfId="0" applyAlignment="1" applyBorder="1" applyFont="1" applyNumberFormat="1">
      <alignment horizontal="center" readingOrder="0" shrinkToFit="0" wrapText="1"/>
    </xf>
    <xf borderId="0" fillId="0" fontId="4" numFmtId="0" xfId="0" applyAlignment="1" applyFont="1">
      <alignment horizontal="center"/>
    </xf>
    <xf borderId="1" fillId="0" fontId="4" numFmtId="1" xfId="0" applyAlignment="1" applyBorder="1" applyFont="1" applyNumberFormat="1">
      <alignment horizontal="center" shrinkToFit="0" wrapText="1"/>
    </xf>
    <xf borderId="0" fillId="0" fontId="6" numFmtId="0" xfId="0" applyAlignment="1" applyFont="1">
      <alignment readingOrder="0" shrinkToFit="0" wrapText="1"/>
    </xf>
    <xf borderId="0" fillId="0" fontId="7" numFmtId="0" xfId="0" applyAlignment="1" applyFont="1">
      <alignment readingOrder="0" shrinkToFit="0" wrapText="1"/>
    </xf>
    <xf borderId="0" fillId="0" fontId="7" numFmtId="0" xfId="0" applyFont="1"/>
    <xf borderId="0" fillId="0" fontId="4" numFmtId="0" xfId="0" applyAlignment="1" applyFont="1">
      <alignment readingOrder="0" shrinkToFit="0" wrapText="1"/>
    </xf>
    <xf borderId="0" fillId="0" fontId="4" numFmtId="3" xfId="0" applyAlignment="1" applyFont="1" applyNumberFormat="1">
      <alignment readingOrder="0"/>
    </xf>
    <xf borderId="0" fillId="0" fontId="4" numFmtId="3" xfId="0" applyFont="1" applyNumberFormat="1"/>
    <xf borderId="0" fillId="0" fontId="8" numFmtId="0" xfId="0" applyAlignment="1" applyFont="1">
      <alignment readingOrder="0"/>
    </xf>
    <xf borderId="1" fillId="0" fontId="4" numFmtId="0" xfId="0" applyBorder="1" applyFont="1"/>
    <xf borderId="1" fillId="0" fontId="3" numFmtId="0" xfId="0" applyAlignment="1" applyBorder="1" applyFont="1">
      <alignment horizontal="center" readingOrder="0" shrinkToFit="0" wrapText="1"/>
    </xf>
    <xf borderId="1" fillId="0" fontId="3" numFmtId="0" xfId="0" applyAlignment="1" applyBorder="1" applyFont="1">
      <alignment horizontal="center" readingOrder="0"/>
    </xf>
    <xf borderId="1" fillId="0" fontId="4" numFmtId="0" xfId="0" applyAlignment="1" applyBorder="1" applyFont="1">
      <alignment readingOrder="0"/>
    </xf>
    <xf borderId="1" fillId="0" fontId="4" numFmtId="0" xfId="0" applyAlignment="1" applyBorder="1" applyFont="1">
      <alignment horizontal="center" readingOrder="0" shrinkToFit="0" wrapText="1"/>
    </xf>
    <xf borderId="1" fillId="0" fontId="4" numFmtId="0" xfId="0" applyAlignment="1" applyBorder="1" applyFont="1">
      <alignment horizontal="center"/>
    </xf>
    <xf borderId="0" fillId="0" fontId="4" numFmtId="0" xfId="0" applyFont="1"/>
    <xf borderId="1" fillId="0" fontId="7" numFmtId="0" xfId="0" applyAlignment="1" applyBorder="1" applyFont="1">
      <alignment horizontal="right" readingOrder="0"/>
    </xf>
    <xf borderId="1" fillId="2" fontId="3" numFmtId="0" xfId="0" applyAlignment="1" applyBorder="1" applyFill="1" applyFont="1">
      <alignment horizontal="center" shrinkToFit="0" wrapText="1"/>
    </xf>
    <xf borderId="1" fillId="0" fontId="4" numFmtId="0" xfId="0" applyAlignment="1" applyBorder="1" applyFont="1">
      <alignment horizontal="center" shrinkToFit="0" wrapText="1"/>
    </xf>
    <xf borderId="1" fillId="0" fontId="4" numFmtId="0" xfId="0" applyAlignment="1" applyBorder="1" applyFont="1">
      <alignment horizontal="center" readingOrder="0"/>
    </xf>
    <xf borderId="1" fillId="0" fontId="4" numFmtId="0" xfId="0" applyAlignment="1" applyBorder="1" applyFont="1">
      <alignment readingOrder="0" shrinkToFit="0" wrapText="1"/>
    </xf>
    <xf borderId="1" fillId="2" fontId="3" numFmtId="0" xfId="0" applyAlignment="1" applyBorder="1" applyFont="1">
      <alignment horizontal="center"/>
    </xf>
    <xf borderId="1" fillId="0" fontId="4" numFmtId="3" xfId="0" applyAlignment="1" applyBorder="1" applyFont="1" applyNumberFormat="1">
      <alignment horizontal="center" readingOrder="0" shrinkToFit="0" wrapText="1"/>
    </xf>
    <xf borderId="1" fillId="0" fontId="4" numFmtId="3" xfId="0" applyAlignment="1" applyBorder="1" applyFont="1" applyNumberFormat="1">
      <alignment horizontal="center"/>
    </xf>
    <xf borderId="1" fillId="0" fontId="4" numFmtId="9" xfId="0" applyAlignment="1" applyBorder="1" applyFont="1" applyNumberFormat="1">
      <alignment horizontal="center" readingOrder="0" shrinkToFit="0" wrapText="1"/>
    </xf>
    <xf borderId="1" fillId="2" fontId="3" numFmtId="3" xfId="0" applyAlignment="1" applyBorder="1" applyFont="1" applyNumberFormat="1">
      <alignment horizontal="center" shrinkToFit="0" wrapText="1"/>
    </xf>
    <xf borderId="1" fillId="2" fontId="3" numFmtId="9" xfId="0" applyAlignment="1" applyBorder="1" applyFont="1" applyNumberFormat="1">
      <alignment horizontal="center" shrinkToFit="0" wrapText="1"/>
    </xf>
    <xf borderId="1" fillId="0" fontId="4" numFmtId="1" xfId="0" applyAlignment="1" applyBorder="1" applyFont="1" applyNumberFormat="1">
      <alignment horizontal="center" shrinkToFit="0" wrapText="1"/>
    </xf>
  </cellXfs>
  <cellStyles count="1">
    <cellStyle xfId="0" name="Normal" builtinId="0"/>
  </cellStyles>
  <dxfs count="4">
    <dxf>
      <font/>
      <fill>
        <patternFill patternType="none"/>
      </fill>
      <border/>
    </dxf>
    <dxf>
      <font/>
      <fill>
        <patternFill patternType="solid">
          <fgColor rgb="FFF7CB4D"/>
          <bgColor rgb="FFF7CB4D"/>
        </patternFill>
      </fill>
      <border/>
    </dxf>
    <dxf>
      <font/>
      <fill>
        <patternFill patternType="solid">
          <fgColor rgb="FFFFFFFF"/>
          <bgColor rgb="FFFFFFFF"/>
        </patternFill>
      </fill>
      <border/>
    </dxf>
    <dxf>
      <font/>
      <fill>
        <patternFill patternType="solid">
          <fgColor rgb="FFFEF8E3"/>
          <bgColor rgb="FFFEF8E3"/>
        </patternFill>
      </fill>
      <border/>
    </dxf>
  </dxfs>
  <tableStyles count="4">
    <tableStyle count="3" pivot="0" name="Deal Size projections-style">
      <tableStyleElement dxfId="1" type="headerRow"/>
      <tableStyleElement dxfId="2" type="firstRowStripe"/>
      <tableStyleElement dxfId="3" type="secondRowStripe"/>
    </tableStyle>
    <tableStyle count="3" pivot="0" name="Deal Size projections-style 2">
      <tableStyleElement dxfId="1" type="headerRow"/>
      <tableStyleElement dxfId="2" type="firstRowStripe"/>
      <tableStyleElement dxfId="3" type="secondRowStripe"/>
    </tableStyle>
    <tableStyle count="3" pivot="0" name="Deal Size projections-style 3">
      <tableStyleElement dxfId="1" type="headerRow"/>
      <tableStyleElement dxfId="2" type="firstRowStripe"/>
      <tableStyleElement dxfId="3" type="secondRowStripe"/>
    </tableStyle>
    <tableStyle count="3" pivot="0" name="Deal Size projections-style 4">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733425</xdr:colOff>
      <xdr:row>0</xdr:row>
      <xdr:rowOff>133350</xdr:rowOff>
    </xdr:from>
    <xdr:ext cx="609600" cy="6096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7:E12" displayName="Table_1" name="Table_1" id="1">
  <tableColumns count="5">
    <tableColumn name="Column1" id="1"/>
    <tableColumn name="Column2" id="2"/>
    <tableColumn name="Column3" id="3"/>
    <tableColumn name="Column4" id="4"/>
    <tableColumn name="Column5" id="5"/>
  </tableColumns>
  <tableStyleInfo name="Deal Size projections-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headerRowCount="0" ref="A15:E20" displayName="Table_2" name="Table_2" id="2">
  <tableColumns count="5">
    <tableColumn name="Column1" id="1"/>
    <tableColumn name="Column2" id="2"/>
    <tableColumn name="Column3" id="3"/>
    <tableColumn name="Column4" id="4"/>
    <tableColumn name="Column5" id="5"/>
  </tableColumns>
  <tableStyleInfo name="Deal Size projections-style 2" showColumnStripes="0" showFirstColumn="1" showLastColumn="1" showRowStripes="1"/>
  <extLst>
    <ext uri="GoogleSheetsCustomDataVersion1">
      <go:sheetsCustomData xmlns:go="http://customooxmlschemas.google.com/" headerRowCount="1"/>
    </ext>
  </extLst>
</table>
</file>

<file path=xl/tables/table3.xml><?xml version="1.0" encoding="utf-8"?>
<table xmlns="http://schemas.openxmlformats.org/spreadsheetml/2006/main" headerRowCount="0" ref="A24:E29" displayName="Table_3" name="Table_3" id="3">
  <tableColumns count="5">
    <tableColumn name="Column1" id="1"/>
    <tableColumn name="Column2" id="2"/>
    <tableColumn name="Column3" id="3"/>
    <tableColumn name="Column4" id="4"/>
    <tableColumn name="Column5" id="5"/>
  </tableColumns>
  <tableStyleInfo name="Deal Size projections-style 3" showColumnStripes="0" showFirstColumn="1" showLastColumn="1" showRowStripes="1"/>
  <extLst>
    <ext uri="GoogleSheetsCustomDataVersion1">
      <go:sheetsCustomData xmlns:go="http://customooxmlschemas.google.com/" headerRowCount="1"/>
    </ext>
  </extLst>
</table>
</file>

<file path=xl/tables/table4.xml><?xml version="1.0" encoding="utf-8"?>
<table xmlns="http://schemas.openxmlformats.org/spreadsheetml/2006/main" headerRowCount="0" ref="A32:C33" displayName="Table_4" name="Table_4" id="4">
  <tableColumns count="3">
    <tableColumn name="Column1" id="1"/>
    <tableColumn name="Column2" id="2"/>
    <tableColumn name="Column3" id="3"/>
  </tableColumns>
  <tableStyleInfo name="Deal Size projections-style 4"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9" Type="http://schemas.openxmlformats.org/officeDocument/2006/relationships/table" Target="../tables/table4.xml"/><Relationship Id="rId6" Type="http://schemas.openxmlformats.org/officeDocument/2006/relationships/table" Target="../tables/table1.xml"/><Relationship Id="rId7" Type="http://schemas.openxmlformats.org/officeDocument/2006/relationships/table" Target="../tables/table2.xml"/><Relationship Id="rId8"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8.25"/>
    <col customWidth="1" min="2" max="2" width="14.88"/>
  </cols>
  <sheetData>
    <row r="1" ht="60.75" customHeight="1">
      <c r="B1" s="1" t="s">
        <v>0</v>
      </c>
    </row>
    <row r="2">
      <c r="A2" s="2" t="s">
        <v>1</v>
      </c>
    </row>
    <row r="3">
      <c r="A3" s="3"/>
      <c r="B3" s="4"/>
      <c r="C3" s="4"/>
      <c r="D3" s="4"/>
      <c r="E3" s="4"/>
    </row>
    <row r="4">
      <c r="A4" s="5" t="s">
        <v>2</v>
      </c>
    </row>
    <row r="5">
      <c r="A5" s="3"/>
      <c r="B5" s="4"/>
      <c r="C5" s="4"/>
      <c r="D5" s="4"/>
      <c r="E5" s="4"/>
    </row>
    <row r="6">
      <c r="A6" s="3" t="s">
        <v>3</v>
      </c>
      <c r="B6" s="4"/>
      <c r="C6" s="4"/>
      <c r="D6" s="4"/>
      <c r="E6" s="4"/>
    </row>
    <row r="7">
      <c r="A7" s="6"/>
      <c r="B7" s="7" t="s">
        <v>4</v>
      </c>
      <c r="C7" s="7" t="s">
        <v>5</v>
      </c>
      <c r="D7" s="7" t="s">
        <v>6</v>
      </c>
      <c r="E7" s="7" t="s">
        <v>7</v>
      </c>
    </row>
    <row r="8">
      <c r="A8" s="8" t="s">
        <v>8</v>
      </c>
      <c r="B8" s="9">
        <v>28.0</v>
      </c>
      <c r="C8" s="9">
        <v>20.0</v>
      </c>
      <c r="D8" s="9">
        <v>7.0</v>
      </c>
      <c r="E8" s="10">
        <v>55.0</v>
      </c>
    </row>
    <row r="9">
      <c r="A9" s="8" t="s">
        <v>9</v>
      </c>
      <c r="B9" s="9">
        <v>5.0</v>
      </c>
      <c r="C9" s="9">
        <v>4.0</v>
      </c>
      <c r="D9" s="9">
        <v>1.0</v>
      </c>
      <c r="E9" s="10">
        <v>10.0</v>
      </c>
    </row>
    <row r="10">
      <c r="A10" s="8" t="s">
        <v>10</v>
      </c>
      <c r="B10" s="9">
        <v>33.0</v>
      </c>
      <c r="C10" s="9">
        <v>60.0</v>
      </c>
      <c r="D10" s="9">
        <v>16.0</v>
      </c>
      <c r="E10" s="10">
        <v>109.0</v>
      </c>
    </row>
    <row r="11">
      <c r="A11" s="8" t="s">
        <v>11</v>
      </c>
      <c r="B11" s="10">
        <v>66.0</v>
      </c>
      <c r="C11" s="10">
        <v>84.0</v>
      </c>
      <c r="D11" s="10">
        <v>24.0</v>
      </c>
      <c r="E11" s="10">
        <v>174.0</v>
      </c>
    </row>
    <row r="12">
      <c r="A12" s="8" t="s">
        <v>12</v>
      </c>
      <c r="B12" s="10">
        <v>2684.0</v>
      </c>
      <c r="C12" s="10">
        <v>2562.0</v>
      </c>
      <c r="D12" s="10">
        <v>854.0</v>
      </c>
      <c r="E12" s="9">
        <v>6100.0</v>
      </c>
    </row>
    <row r="13">
      <c r="A13" s="11"/>
      <c r="B13" s="12"/>
      <c r="C13" s="12"/>
      <c r="D13" s="12"/>
      <c r="E13" s="12"/>
    </row>
    <row r="14">
      <c r="A14" s="13" t="s">
        <v>13</v>
      </c>
    </row>
    <row r="15">
      <c r="A15" s="6"/>
      <c r="B15" s="7" t="s">
        <v>4</v>
      </c>
      <c r="C15" s="7" t="s">
        <v>5</v>
      </c>
      <c r="D15" s="7" t="s">
        <v>6</v>
      </c>
      <c r="E15" s="7" t="s">
        <v>7</v>
      </c>
    </row>
    <row r="16">
      <c r="A16" s="14" t="s">
        <v>8</v>
      </c>
      <c r="B16" s="10">
        <v>308.0</v>
      </c>
      <c r="C16" s="10">
        <v>540.0</v>
      </c>
      <c r="D16" s="10">
        <v>511.0</v>
      </c>
      <c r="E16" s="10">
        <v>1359.0</v>
      </c>
    </row>
    <row r="17">
      <c r="A17" s="14" t="s">
        <v>9</v>
      </c>
      <c r="B17" s="10">
        <v>55.0</v>
      </c>
      <c r="C17" s="10">
        <v>108.0</v>
      </c>
      <c r="D17" s="10">
        <v>73.0</v>
      </c>
      <c r="E17" s="10">
        <v>236.0</v>
      </c>
    </row>
    <row r="18">
      <c r="A18" s="14" t="s">
        <v>10</v>
      </c>
      <c r="B18" s="10">
        <v>363.0</v>
      </c>
      <c r="C18" s="10">
        <v>1620.0</v>
      </c>
      <c r="D18" s="10">
        <v>1168.0</v>
      </c>
      <c r="E18" s="10">
        <v>3151.0</v>
      </c>
    </row>
    <row r="19">
      <c r="A19" s="14" t="s">
        <v>11</v>
      </c>
      <c r="B19" s="10">
        <v>726.0</v>
      </c>
      <c r="C19" s="10">
        <v>2268.0</v>
      </c>
      <c r="D19" s="10">
        <v>1752.0</v>
      </c>
      <c r="E19" s="10">
        <v>4746.0</v>
      </c>
    </row>
    <row r="20">
      <c r="A20" s="14" t="s">
        <v>12</v>
      </c>
      <c r="B20" s="10">
        <v>29524.0</v>
      </c>
      <c r="C20" s="10">
        <v>69174.0</v>
      </c>
      <c r="D20" s="10">
        <v>62342.0</v>
      </c>
      <c r="E20" s="10">
        <v>161040.0</v>
      </c>
    </row>
    <row r="21">
      <c r="A21" s="11"/>
      <c r="B21" s="12"/>
      <c r="C21" s="12"/>
      <c r="D21" s="12"/>
      <c r="E21" s="12"/>
    </row>
    <row r="22">
      <c r="A22" s="11"/>
      <c r="B22" s="12"/>
      <c r="C22" s="12"/>
      <c r="D22" s="12"/>
      <c r="E22" s="12"/>
    </row>
    <row r="23">
      <c r="A23" s="13" t="s">
        <v>14</v>
      </c>
    </row>
    <row r="24">
      <c r="A24" s="6"/>
      <c r="B24" s="7" t="s">
        <v>4</v>
      </c>
      <c r="C24" s="7" t="s">
        <v>5</v>
      </c>
      <c r="D24" s="7" t="s">
        <v>6</v>
      </c>
      <c r="E24" s="7" t="s">
        <v>7</v>
      </c>
    </row>
    <row r="25">
      <c r="A25" s="14" t="s">
        <v>8</v>
      </c>
      <c r="B25" s="15">
        <f t="shared" ref="B25:E25" si="1">B8*1.02</f>
        <v>28.56</v>
      </c>
      <c r="C25" s="15">
        <f t="shared" si="1"/>
        <v>20.4</v>
      </c>
      <c r="D25" s="15">
        <f t="shared" si="1"/>
        <v>7.14</v>
      </c>
      <c r="E25" s="15">
        <f t="shared" si="1"/>
        <v>56.1</v>
      </c>
    </row>
    <row r="26">
      <c r="A26" s="14" t="s">
        <v>9</v>
      </c>
      <c r="B26" s="15">
        <f t="shared" ref="B26:E26" si="2">B9*1.02</f>
        <v>5.1</v>
      </c>
      <c r="C26" s="15">
        <f t="shared" si="2"/>
        <v>4.08</v>
      </c>
      <c r="D26" s="15">
        <f t="shared" si="2"/>
        <v>1.02</v>
      </c>
      <c r="E26" s="15">
        <f t="shared" si="2"/>
        <v>10.2</v>
      </c>
    </row>
    <row r="27">
      <c r="A27" s="14" t="s">
        <v>10</v>
      </c>
      <c r="B27" s="15">
        <f t="shared" ref="B27:E27" si="3">B10*1.02</f>
        <v>33.66</v>
      </c>
      <c r="C27" s="15">
        <f t="shared" si="3"/>
        <v>61.2</v>
      </c>
      <c r="D27" s="15">
        <f t="shared" si="3"/>
        <v>16.32</v>
      </c>
      <c r="E27" s="15">
        <f t="shared" si="3"/>
        <v>111.18</v>
      </c>
    </row>
    <row r="28">
      <c r="A28" s="14" t="s">
        <v>11</v>
      </c>
      <c r="B28" s="15">
        <f t="shared" ref="B28:E28" si="4">B11*1.02</f>
        <v>67.32</v>
      </c>
      <c r="C28" s="15">
        <f t="shared" si="4"/>
        <v>85.68</v>
      </c>
      <c r="D28" s="15">
        <f t="shared" si="4"/>
        <v>24.48</v>
      </c>
      <c r="E28" s="15">
        <f t="shared" si="4"/>
        <v>177.48</v>
      </c>
    </row>
    <row r="29">
      <c r="A29" s="14" t="s">
        <v>12</v>
      </c>
      <c r="B29" s="15">
        <f t="shared" ref="B29:E29" si="5">B12*1.02</f>
        <v>2737.68</v>
      </c>
      <c r="C29" s="15">
        <f t="shared" si="5"/>
        <v>2613.24</v>
      </c>
      <c r="D29" s="15">
        <f t="shared" si="5"/>
        <v>871.08</v>
      </c>
      <c r="E29" s="15">
        <f t="shared" si="5"/>
        <v>6222</v>
      </c>
    </row>
    <row r="31">
      <c r="A31" s="3" t="s">
        <v>15</v>
      </c>
      <c r="B31" s="16"/>
      <c r="C31" s="16"/>
    </row>
    <row r="32">
      <c r="A32" s="7">
        <v>2024.0</v>
      </c>
      <c r="B32" s="7">
        <v>2025.0</v>
      </c>
      <c r="C32" s="7" t="s">
        <v>16</v>
      </c>
    </row>
    <row r="33">
      <c r="A33" s="9">
        <v>6896.0</v>
      </c>
      <c r="B33" s="9">
        <v>6064.0</v>
      </c>
      <c r="C33" s="17">
        <f>B33*1.02</f>
        <v>6185.28</v>
      </c>
    </row>
    <row r="35">
      <c r="A35" s="3" t="s">
        <v>17</v>
      </c>
    </row>
    <row r="36">
      <c r="A36" s="18" t="s">
        <v>18</v>
      </c>
    </row>
    <row r="37">
      <c r="A37" s="19" t="s">
        <v>19</v>
      </c>
      <c r="E37" s="20"/>
    </row>
    <row r="38">
      <c r="A38" s="18" t="s">
        <v>20</v>
      </c>
      <c r="E38" s="20"/>
    </row>
    <row r="39">
      <c r="A39" s="19" t="s">
        <v>21</v>
      </c>
      <c r="E39" s="20"/>
    </row>
    <row r="40">
      <c r="A40" s="19" t="s">
        <v>22</v>
      </c>
      <c r="E40" s="20"/>
    </row>
    <row r="41">
      <c r="A41" s="19" t="s">
        <v>23</v>
      </c>
      <c r="E41" s="20"/>
    </row>
    <row r="42">
      <c r="A42" s="19" t="s">
        <v>24</v>
      </c>
      <c r="E42" s="20"/>
    </row>
    <row r="43">
      <c r="A43" s="19" t="s">
        <v>25</v>
      </c>
      <c r="E43" s="20"/>
    </row>
    <row r="44">
      <c r="A44" s="19" t="s">
        <v>26</v>
      </c>
      <c r="E44" s="20"/>
    </row>
  </sheetData>
  <mergeCells count="13">
    <mergeCell ref="A41:D41"/>
    <mergeCell ref="A42:D42"/>
    <mergeCell ref="A43:D43"/>
    <mergeCell ref="A44:D44"/>
    <mergeCell ref="A2:E2"/>
    <mergeCell ref="A4:E4"/>
    <mergeCell ref="A14:E14"/>
    <mergeCell ref="A23:E23"/>
    <mergeCell ref="A36:E36"/>
    <mergeCell ref="A37:D37"/>
    <mergeCell ref="A38:D38"/>
    <mergeCell ref="A39:D39"/>
    <mergeCell ref="A40:D40"/>
  </mergeCells>
  <drawing r:id="rId1"/>
  <tableParts count="4">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54.5"/>
  </cols>
  <sheetData>
    <row r="1">
      <c r="A1" s="13" t="s">
        <v>18</v>
      </c>
    </row>
    <row r="2">
      <c r="A2" s="21" t="s">
        <v>19</v>
      </c>
    </row>
    <row r="3">
      <c r="A3" s="13" t="s">
        <v>20</v>
      </c>
    </row>
    <row r="4">
      <c r="A4" s="21" t="s">
        <v>21</v>
      </c>
    </row>
    <row r="5">
      <c r="A5" s="21" t="s">
        <v>22</v>
      </c>
    </row>
    <row r="6">
      <c r="A6" s="21" t="s">
        <v>23</v>
      </c>
    </row>
    <row r="7">
      <c r="A7" s="21" t="s">
        <v>24</v>
      </c>
    </row>
    <row r="8" ht="8.25" customHeight="1">
      <c r="A8" s="11"/>
      <c r="D8" s="4" t="s">
        <v>4</v>
      </c>
      <c r="E8" s="4" t="s">
        <v>5</v>
      </c>
    </row>
    <row r="9">
      <c r="A9" s="21" t="s">
        <v>25</v>
      </c>
      <c r="C9" s="4" t="s">
        <v>8</v>
      </c>
      <c r="D9" s="22">
        <v>27.834754098360655</v>
      </c>
      <c r="E9" s="22">
        <v>19.881967213114756</v>
      </c>
    </row>
    <row r="10" ht="9.0" customHeight="1">
      <c r="A10" s="11"/>
      <c r="C10" s="4" t="s">
        <v>9</v>
      </c>
      <c r="D10" s="22">
        <v>4.970491803278689</v>
      </c>
      <c r="E10" s="22">
        <v>3.976393442622951</v>
      </c>
    </row>
    <row r="11">
      <c r="A11" s="21" t="s">
        <v>26</v>
      </c>
      <c r="C11" s="4" t="s">
        <v>10</v>
      </c>
      <c r="D11" s="22">
        <v>32.805245901639346</v>
      </c>
      <c r="E11" s="22">
        <v>59.64590163934427</v>
      </c>
    </row>
    <row r="12">
      <c r="A12" s="11"/>
      <c r="C12" s="4" t="s">
        <v>11</v>
      </c>
      <c r="D12" s="23">
        <v>65.61049180327869</v>
      </c>
      <c r="E12" s="23">
        <v>83.50426229508197</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2" max="2" width="17.0"/>
    <col customWidth="1" min="3" max="3" width="18.0"/>
  </cols>
  <sheetData>
    <row r="1">
      <c r="A1" s="24" t="s">
        <v>27</v>
      </c>
      <c r="B1" s="21"/>
      <c r="C1" s="21"/>
      <c r="D1" s="21"/>
      <c r="E1" s="4"/>
    </row>
    <row r="2">
      <c r="A2" s="25"/>
      <c r="B2" s="26" t="s">
        <v>4</v>
      </c>
      <c r="C2" s="26" t="s">
        <v>5</v>
      </c>
      <c r="D2" s="26" t="s">
        <v>6</v>
      </c>
      <c r="E2" s="27" t="s">
        <v>7</v>
      </c>
    </row>
    <row r="3">
      <c r="A3" s="28" t="s">
        <v>8</v>
      </c>
      <c r="B3" s="29">
        <v>28.0</v>
      </c>
      <c r="C3" s="29">
        <v>20.0</v>
      </c>
      <c r="D3" s="29">
        <v>7.0</v>
      </c>
      <c r="E3" s="30">
        <f t="shared" ref="E3:E5" si="2">SUM(B3:D3)</f>
        <v>55</v>
      </c>
      <c r="G3" s="31">
        <f t="shared" ref="G3:I3" si="1">B3/55</f>
        <v>0.5090909091</v>
      </c>
      <c r="H3" s="31">
        <f t="shared" si="1"/>
        <v>0.3636363636</v>
      </c>
      <c r="I3" s="31">
        <f t="shared" si="1"/>
        <v>0.1272727273</v>
      </c>
    </row>
    <row r="4">
      <c r="A4" s="28" t="s">
        <v>9</v>
      </c>
      <c r="B4" s="29">
        <v>5.0</v>
      </c>
      <c r="C4" s="29">
        <v>4.0</v>
      </c>
      <c r="D4" s="29">
        <v>1.0</v>
      </c>
      <c r="E4" s="30">
        <f t="shared" si="2"/>
        <v>10</v>
      </c>
      <c r="G4" s="31">
        <f t="shared" ref="G4:I4" si="3">B4/10</f>
        <v>0.5</v>
      </c>
      <c r="H4" s="31">
        <f t="shared" si="3"/>
        <v>0.4</v>
      </c>
      <c r="I4" s="31">
        <f t="shared" si="3"/>
        <v>0.1</v>
      </c>
    </row>
    <row r="5">
      <c r="A5" s="28" t="s">
        <v>10</v>
      </c>
      <c r="B5" s="29">
        <v>33.0</v>
      </c>
      <c r="C5" s="29">
        <v>60.0</v>
      </c>
      <c r="D5" s="29">
        <v>16.0</v>
      </c>
      <c r="E5" s="30">
        <f t="shared" si="2"/>
        <v>109</v>
      </c>
      <c r="G5" s="31">
        <f t="shared" ref="G5:I5" si="4">B5/109</f>
        <v>0.3027522936</v>
      </c>
      <c r="H5" s="31">
        <f t="shared" si="4"/>
        <v>0.5504587156</v>
      </c>
      <c r="I5" s="31">
        <f t="shared" si="4"/>
        <v>0.1467889908</v>
      </c>
    </row>
    <row r="6">
      <c r="A6" s="32" t="s">
        <v>11</v>
      </c>
      <c r="B6" s="33">
        <f t="shared" ref="B6:E6" si="5">SUM(B3:B5)</f>
        <v>66</v>
      </c>
      <c r="C6" s="33">
        <f t="shared" si="5"/>
        <v>84</v>
      </c>
      <c r="D6" s="33">
        <f t="shared" si="5"/>
        <v>24</v>
      </c>
      <c r="E6" s="33">
        <f t="shared" si="5"/>
        <v>174</v>
      </c>
    </row>
    <row r="7">
      <c r="A7" s="28" t="s">
        <v>12</v>
      </c>
      <c r="B7" s="34">
        <f>0.44*E7</f>
        <v>2684</v>
      </c>
      <c r="C7" s="34">
        <f>0.42*E7</f>
        <v>2562</v>
      </c>
      <c r="D7" s="34">
        <f>E7-(B7+C7)</f>
        <v>854</v>
      </c>
      <c r="E7" s="35">
        <v>6100.0</v>
      </c>
      <c r="G7" s="31">
        <f t="shared" ref="G7:I7" si="6">average(G3:G5)</f>
        <v>0.4372810676</v>
      </c>
      <c r="H7" s="31">
        <f t="shared" si="6"/>
        <v>0.4380316931</v>
      </c>
      <c r="I7" s="31">
        <f t="shared" si="6"/>
        <v>0.1246872394</v>
      </c>
    </row>
    <row r="8">
      <c r="B8" s="11"/>
      <c r="C8" s="11"/>
      <c r="D8" s="11"/>
    </row>
    <row r="9">
      <c r="A9" s="24" t="s">
        <v>28</v>
      </c>
      <c r="B9" s="11"/>
      <c r="C9" s="11"/>
      <c r="D9" s="11"/>
      <c r="G9" s="24" t="s">
        <v>28</v>
      </c>
      <c r="H9" s="11"/>
      <c r="I9" s="11"/>
      <c r="J9" s="11"/>
    </row>
    <row r="10">
      <c r="A10" s="25"/>
      <c r="B10" s="26" t="s">
        <v>4</v>
      </c>
      <c r="C10" s="26" t="s">
        <v>5</v>
      </c>
      <c r="D10" s="26" t="s">
        <v>6</v>
      </c>
      <c r="E10" s="27" t="s">
        <v>7</v>
      </c>
      <c r="G10" s="25"/>
      <c r="H10" s="36" t="s">
        <v>4</v>
      </c>
      <c r="I10" s="36" t="s">
        <v>5</v>
      </c>
      <c r="J10" s="36" t="s">
        <v>6</v>
      </c>
    </row>
    <row r="11">
      <c r="A11" s="28" t="s">
        <v>8</v>
      </c>
      <c r="B11" s="34">
        <f t="shared" ref="B11:B13" si="7">B3*$H11</f>
        <v>308</v>
      </c>
      <c r="C11" s="34">
        <f t="shared" ref="C11:C13" si="8">C3*$I11</f>
        <v>540</v>
      </c>
      <c r="D11" s="34">
        <f t="shared" ref="D11:D13" si="9">D3*$J11</f>
        <v>511</v>
      </c>
      <c r="E11" s="30">
        <f t="shared" ref="E11:E15" si="10">SUM(B11:D11)</f>
        <v>1359</v>
      </c>
      <c r="G11" s="28" t="s">
        <v>8</v>
      </c>
      <c r="H11" s="29">
        <v>11.0</v>
      </c>
      <c r="I11" s="29">
        <v>27.0</v>
      </c>
      <c r="J11" s="29">
        <v>73.0</v>
      </c>
    </row>
    <row r="12">
      <c r="A12" s="28" t="s">
        <v>9</v>
      </c>
      <c r="B12" s="34">
        <f t="shared" si="7"/>
        <v>55</v>
      </c>
      <c r="C12" s="34">
        <f t="shared" si="8"/>
        <v>108</v>
      </c>
      <c r="D12" s="34">
        <f t="shared" si="9"/>
        <v>73</v>
      </c>
      <c r="E12" s="30">
        <f t="shared" si="10"/>
        <v>236</v>
      </c>
      <c r="G12" s="28" t="s">
        <v>9</v>
      </c>
      <c r="H12" s="29">
        <v>11.0</v>
      </c>
      <c r="I12" s="29">
        <v>27.0</v>
      </c>
      <c r="J12" s="29">
        <v>73.0</v>
      </c>
    </row>
    <row r="13">
      <c r="A13" s="28" t="s">
        <v>10</v>
      </c>
      <c r="B13" s="34">
        <f t="shared" si="7"/>
        <v>363</v>
      </c>
      <c r="C13" s="34">
        <f t="shared" si="8"/>
        <v>1620</v>
      </c>
      <c r="D13" s="34">
        <f t="shared" si="9"/>
        <v>1168</v>
      </c>
      <c r="E13" s="30">
        <f t="shared" si="10"/>
        <v>3151</v>
      </c>
      <c r="G13" s="28" t="s">
        <v>10</v>
      </c>
      <c r="H13" s="29">
        <v>11.0</v>
      </c>
      <c r="I13" s="29">
        <v>27.0</v>
      </c>
      <c r="J13" s="29">
        <v>73.0</v>
      </c>
    </row>
    <row r="14">
      <c r="A14" s="32" t="s">
        <v>11</v>
      </c>
      <c r="B14" s="33">
        <f t="shared" ref="B14:D14" si="11">SUM(B11:B13)</f>
        <v>726</v>
      </c>
      <c r="C14" s="33">
        <f t="shared" si="11"/>
        <v>2268</v>
      </c>
      <c r="D14" s="33">
        <f t="shared" si="11"/>
        <v>1752</v>
      </c>
      <c r="E14" s="37">
        <f t="shared" si="10"/>
        <v>4746</v>
      </c>
      <c r="G14" s="28"/>
      <c r="H14" s="29"/>
      <c r="I14" s="29"/>
      <c r="J14" s="29"/>
    </row>
    <row r="15">
      <c r="A15" s="28" t="s">
        <v>12</v>
      </c>
      <c r="B15" s="34">
        <f>B7*$H15</f>
        <v>29524</v>
      </c>
      <c r="C15" s="34">
        <f>C7*$I15</f>
        <v>69174</v>
      </c>
      <c r="D15" s="34">
        <f>D7*$J15</f>
        <v>62342</v>
      </c>
      <c r="E15" s="30">
        <f t="shared" si="10"/>
        <v>161040</v>
      </c>
      <c r="G15" s="28" t="s">
        <v>12</v>
      </c>
      <c r="H15" s="29">
        <v>11.0</v>
      </c>
      <c r="I15" s="29">
        <v>27.0</v>
      </c>
      <c r="J15" s="29">
        <v>73.0</v>
      </c>
    </row>
    <row r="17">
      <c r="A17" s="24" t="s">
        <v>29</v>
      </c>
    </row>
    <row r="18">
      <c r="B18" s="27">
        <v>2024.0</v>
      </c>
      <c r="C18" s="27">
        <v>2025.0</v>
      </c>
    </row>
    <row r="19">
      <c r="B19" s="35">
        <v>6896.0</v>
      </c>
      <c r="C19" s="35">
        <v>6064.0</v>
      </c>
    </row>
    <row r="21">
      <c r="A21" s="24" t="s">
        <v>14</v>
      </c>
      <c r="B21" s="21"/>
      <c r="C21" s="21"/>
      <c r="D21" s="21"/>
      <c r="E21" s="4"/>
    </row>
    <row r="22">
      <c r="A22" s="25"/>
      <c r="B22" s="26" t="s">
        <v>4</v>
      </c>
      <c r="C22" s="26" t="s">
        <v>5</v>
      </c>
      <c r="D22" s="26" t="s">
        <v>6</v>
      </c>
      <c r="E22" s="27" t="s">
        <v>7</v>
      </c>
      <c r="G22" s="25"/>
      <c r="H22" s="26" t="s">
        <v>4</v>
      </c>
      <c r="I22" s="26" t="s">
        <v>5</v>
      </c>
      <c r="J22" s="26" t="s">
        <v>6</v>
      </c>
      <c r="K22" s="27" t="s">
        <v>7</v>
      </c>
    </row>
    <row r="23">
      <c r="A23" s="28" t="s">
        <v>8</v>
      </c>
      <c r="B23" s="38">
        <f t="shared" ref="B23:D23" si="12">(B3/$E$7)*$C$19</f>
        <v>27.8347541</v>
      </c>
      <c r="C23" s="38">
        <f t="shared" si="12"/>
        <v>19.88196721</v>
      </c>
      <c r="D23" s="38">
        <f t="shared" si="12"/>
        <v>6.958688525</v>
      </c>
      <c r="E23" s="39">
        <f t="shared" ref="E23:E25" si="14">SUM(B23:D23)</f>
        <v>54.67540984</v>
      </c>
      <c r="G23" s="28" t="s">
        <v>8</v>
      </c>
      <c r="H23" s="40">
        <v>0.5</v>
      </c>
      <c r="I23" s="40">
        <v>0.5</v>
      </c>
      <c r="J23" s="40">
        <v>0.5</v>
      </c>
      <c r="K23" s="40">
        <v>0.5</v>
      </c>
    </row>
    <row r="24">
      <c r="A24" s="28" t="s">
        <v>9</v>
      </c>
      <c r="B24" s="38">
        <f t="shared" ref="B24:D24" si="13">(B4/$E$7)*$C$19</f>
        <v>4.970491803</v>
      </c>
      <c r="C24" s="38">
        <f t="shared" si="13"/>
        <v>3.976393443</v>
      </c>
      <c r="D24" s="38">
        <f t="shared" si="13"/>
        <v>0.9940983607</v>
      </c>
      <c r="E24" s="39">
        <f t="shared" si="14"/>
        <v>9.940983607</v>
      </c>
      <c r="G24" s="28" t="s">
        <v>9</v>
      </c>
      <c r="H24" s="40">
        <v>0.35</v>
      </c>
      <c r="I24" s="40">
        <v>0.35</v>
      </c>
      <c r="J24" s="40">
        <v>0.35</v>
      </c>
      <c r="K24" s="40">
        <v>0.35</v>
      </c>
    </row>
    <row r="25">
      <c r="A25" s="28" t="s">
        <v>10</v>
      </c>
      <c r="B25" s="38">
        <f t="shared" ref="B25:D25" si="15">(B5/$E$7)*$C$19</f>
        <v>32.8052459</v>
      </c>
      <c r="C25" s="38">
        <f t="shared" si="15"/>
        <v>59.64590164</v>
      </c>
      <c r="D25" s="38">
        <f t="shared" si="15"/>
        <v>15.90557377</v>
      </c>
      <c r="E25" s="39">
        <f t="shared" si="14"/>
        <v>108.3567213</v>
      </c>
      <c r="G25" s="28" t="s">
        <v>10</v>
      </c>
      <c r="H25" s="40">
        <v>0.15</v>
      </c>
      <c r="I25" s="40">
        <v>0.15</v>
      </c>
      <c r="J25" s="40">
        <v>0.15</v>
      </c>
      <c r="K25" s="40">
        <v>0.15</v>
      </c>
    </row>
    <row r="26">
      <c r="A26" s="32" t="s">
        <v>11</v>
      </c>
      <c r="B26" s="41">
        <f t="shared" ref="B26:E26" si="16">SUM(B23:B25)</f>
        <v>65.6104918</v>
      </c>
      <c r="C26" s="41">
        <f t="shared" si="16"/>
        <v>83.5042623</v>
      </c>
      <c r="D26" s="41">
        <f t="shared" si="16"/>
        <v>23.85836066</v>
      </c>
      <c r="E26" s="41">
        <f t="shared" si="16"/>
        <v>172.9731148</v>
      </c>
      <c r="G26" s="32" t="s">
        <v>11</v>
      </c>
      <c r="H26" s="42">
        <f t="shared" ref="H26:K26" si="17">SUM(H23:H25)</f>
        <v>1</v>
      </c>
      <c r="I26" s="42">
        <f t="shared" si="17"/>
        <v>1</v>
      </c>
      <c r="J26" s="42">
        <f t="shared" si="17"/>
        <v>1</v>
      </c>
      <c r="K26" s="42">
        <f t="shared" si="17"/>
        <v>1</v>
      </c>
    </row>
    <row r="27">
      <c r="A27" s="28" t="s">
        <v>12</v>
      </c>
      <c r="B27" s="43">
        <f>(H27/K27)*$C$19</f>
        <v>2668.16</v>
      </c>
      <c r="C27" s="43">
        <f t="shared" ref="C27:E27" si="18">(I27/$K$27)*$C$19</f>
        <v>2546.88</v>
      </c>
      <c r="D27" s="43">
        <f t="shared" si="18"/>
        <v>848.96</v>
      </c>
      <c r="E27" s="43">
        <f t="shared" si="18"/>
        <v>6064</v>
      </c>
      <c r="G27" s="28" t="s">
        <v>12</v>
      </c>
      <c r="H27" s="34">
        <f>0.44*K27</f>
        <v>2684</v>
      </c>
      <c r="I27" s="34">
        <f>0.42*K27</f>
        <v>2562</v>
      </c>
      <c r="J27" s="34">
        <f>K27-(H27+I27)</f>
        <v>854</v>
      </c>
      <c r="K27" s="35">
        <v>6100.0</v>
      </c>
    </row>
  </sheetData>
  <drawing r:id="rId1"/>
</worksheet>
</file>